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<sst xmlns="http://schemas.openxmlformats.org/spreadsheetml/2006/main" count="49" uniqueCount="32">
  <si>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angle elements of EO</t>
  </si>
  <si>
    <t>grad</t>
  </si>
  <si>
    <t>rad</t>
  </si>
  <si>
    <t>fi</t>
  </si>
  <si>
    <t>om</t>
  </si>
  <si>
    <t>ka</t>
  </si>
  <si>
    <t>A</t>
  </si>
  <si>
    <t>coordinate of projection centre (linear element EO)</t>
  </si>
  <si>
    <t>Xo</t>
  </si>
  <si>
    <t>Yo</t>
  </si>
  <si>
    <t>Zo</t>
  </si>
  <si>
    <t xml:space="preserve">x </t>
  </si>
  <si>
    <t>y</t>
  </si>
  <si>
    <t>ck</t>
  </si>
  <si>
    <t xml:space="preserve">r </t>
  </si>
  <si>
    <t>scale</t>
  </si>
  <si>
    <t>H m</t>
  </si>
  <si>
    <t>variable</t>
  </si>
  <si>
    <t>delta h m</t>
  </si>
  <si>
    <t>delta r m</t>
  </si>
  <si>
    <t>ca. 10 piksels</t>
  </si>
  <si>
    <t>piksel m</t>
  </si>
  <si>
    <r>
      <t xml:space="preserve">21 </t>
    </r>
    <r>
      <rPr>
        <b/>
        <sz val="10"/>
        <rFont val="Symbol"/>
        <family val="1"/>
      </rPr>
      <t>m</t>
    </r>
    <r>
      <rPr>
        <b/>
        <sz val="10"/>
        <rFont val="Times New Roman"/>
        <family val="1"/>
      </rPr>
      <t>m</t>
    </r>
  </si>
  <si>
    <t>piksel  m</t>
  </si>
  <si>
    <t>Terrain coordinate calculation basing on fiducial coordinate</t>
  </si>
  <si>
    <t>fiducial coordinates</t>
  </si>
  <si>
    <t>terrain coordinate</t>
  </si>
  <si>
    <t>Terrain coordinate calculation from fiducial coordinates</t>
  </si>
  <si>
    <t>Basis of orthophotomap generation</t>
  </si>
  <si>
    <t>XYZ</t>
  </si>
  <si>
    <t>X-Xo</t>
  </si>
  <si>
    <t>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</si>
</sst>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14.28125" style="0" customWidth="1"/>
    <col min="3" max="3" width="17.57421875" style="0" customWidth="1"/>
    <col min="4" max="4" width="16.28125" style="0" customWidth="1"/>
    <col min="5" max="5" width="17.00390625" style="0" customWidth="1"/>
    <col min="6" max="6" width="14.28125" style="0" customWidth="1"/>
    <col min="7" max="7" width="11.421875" style="0" customWidth="1"/>
    <col min="8" max="8" width="14.140625" style="0" customWidth="1"/>
    <col min="9" max="9" width="15.8515625" style="0" customWidth="1"/>
    <col min="10" max="10" width="12.28125" style="0" customWidth="1"/>
  </cols>
  <sheetData>
    <row r="1" ht="15">
      <c r="A1" t="s">
        <v>0</v>
      </c>
    </row>
    <row r="2" spans="2:3" ht="12.75">
      <c r="B2" t="s">
        <v>1</v>
      </c>
      <c r="C2" t="s">
        <v>2</v>
      </c>
    </row>
    <row r="3" spans="1:3" ht="12.75">
      <c r="A3" t="s">
        <v>3</v>
      </c>
      <c r="B3">
        <v>0.4409</v>
      </c>
      <c r="C3">
        <f>B3*PI()/200</f>
        <v>0.0069256410048386995</v>
      </c>
    </row>
    <row r="4" spans="1:3" ht="12.75">
      <c r="A4" t="s">
        <v>4</v>
      </c>
      <c r="B4">
        <v>-0.6151</v>
      </c>
      <c r="C4">
        <f>B4*PI()/200</f>
        <v>-0.00966196820611541</v>
      </c>
    </row>
    <row r="5" spans="1:3" ht="12.75">
      <c r="A5" t="s">
        <v>5</v>
      </c>
      <c r="B5">
        <v>0.7657</v>
      </c>
      <c r="C5">
        <f>B5*PI()/200</f>
        <v>0.012027587474268525</v>
      </c>
    </row>
    <row r="7" spans="1:4" ht="12.75">
      <c r="A7" t="s">
        <v>6</v>
      </c>
      <c r="B7" s="1">
        <f>COS(C3)*COS(C5)</f>
        <v>0.9999036890205796</v>
      </c>
      <c r="C7" s="1">
        <f>-COS(C3)*SIN(C5)</f>
        <v>-0.012027009044975782</v>
      </c>
      <c r="D7" s="1">
        <f>SIN(C3)</f>
        <v>0.006925585640816304</v>
      </c>
    </row>
    <row r="8" spans="2:8" ht="12.75">
      <c r="B8" s="1">
        <f>COS(C4)*SIN(C5)+SIN(C4)*SIN(C3)*COS(C5)</f>
        <v>0.011959827186684572</v>
      </c>
      <c r="C8" s="1">
        <f>COS(C4)*COS(C5)-SIN(C4)*SIN(C3)*SIN(C5)</f>
        <v>0.9998818011577312</v>
      </c>
      <c r="D8" s="1">
        <f>-SIN(C4)*COS(C3)</f>
        <v>0.009661586165628528</v>
      </c>
      <c r="F8" s="1"/>
      <c r="G8" s="1"/>
      <c r="H8" s="1"/>
    </row>
    <row r="9" spans="2:8" ht="12.75">
      <c r="B9" s="1">
        <f>SIN(C4)*SIN(C5)+COS(C4)*SIN(C3)*COS(C5)</f>
        <v>0.006808555913103192</v>
      </c>
      <c r="C9" s="1">
        <f>SIN(C4)*COS(C5)+COS(C4)*SIN(C3)*SIN(C5)</f>
        <v>-0.009577826841371415</v>
      </c>
      <c r="D9" s="1">
        <f>COS(C4)*COS(C3)</f>
        <v>0.9999293425119076</v>
      </c>
      <c r="F9" s="1"/>
      <c r="G9" s="1"/>
      <c r="H9" s="1"/>
    </row>
    <row r="10" spans="6:8" ht="12.75">
      <c r="F10" s="1"/>
      <c r="G10" s="1"/>
      <c r="H10" s="1"/>
    </row>
    <row r="11" spans="6:8" ht="12.75">
      <c r="F11" s="1"/>
      <c r="G11" s="1"/>
      <c r="H11" s="1"/>
    </row>
    <row r="12" spans="1:8" ht="15">
      <c r="A12" t="s">
        <v>7</v>
      </c>
      <c r="F12" s="1"/>
      <c r="G12" s="1"/>
      <c r="H12" s="1"/>
    </row>
    <row r="13" spans="1:8" ht="12.75">
      <c r="A13" t="s">
        <v>8</v>
      </c>
      <c r="B13">
        <v>4451568.0064</v>
      </c>
      <c r="F13" s="1"/>
      <c r="G13" s="1"/>
      <c r="H13" s="1"/>
    </row>
    <row r="14" spans="1:2" ht="12.75">
      <c r="A14" t="s">
        <v>9</v>
      </c>
      <c r="B14">
        <v>5478565.3558</v>
      </c>
    </row>
    <row r="15" spans="1:2" ht="12.75">
      <c r="A15" t="s">
        <v>10</v>
      </c>
      <c r="B15">
        <v>5042.8962</v>
      </c>
    </row>
    <row r="17" spans="1:2" ht="12.75">
      <c r="A17" t="s">
        <v>11</v>
      </c>
      <c r="B17">
        <v>-0.00521</v>
      </c>
    </row>
    <row r="18" spans="1:2" ht="12.75">
      <c r="A18" t="s">
        <v>12</v>
      </c>
      <c r="B18">
        <v>0</v>
      </c>
    </row>
    <row r="19" spans="1:2" ht="12.75">
      <c r="A19" t="s">
        <v>13</v>
      </c>
      <c r="B19">
        <v>0.15223</v>
      </c>
    </row>
    <row r="20" spans="1:6" ht="15">
      <c r="A20" t="s">
        <v>14</v>
      </c>
      <c r="B20">
        <f>SQRT(B17*B17+B18*B18)</f>
        <v>0.00521</v>
      </c>
      <c r="E20" t="s">
        <v>15</v>
      </c>
      <c r="F20">
        <v>29400</v>
      </c>
    </row>
    <row r="21" spans="1:6" ht="15">
      <c r="A21" t="s">
        <v>16</v>
      </c>
      <c r="B21">
        <f>B19*26000</f>
        <v>3957.98</v>
      </c>
      <c r="E21" t="s">
        <v>17</v>
      </c>
      <c r="F21">
        <v>30000</v>
      </c>
    </row>
    <row r="22" spans="1:2" ht="12.75">
      <c r="A22" t="s">
        <v>18</v>
      </c>
      <c r="B22">
        <v>200</v>
      </c>
    </row>
    <row r="23" spans="1:3" ht="15">
      <c r="A23" t="s">
        <v>19</v>
      </c>
      <c r="B23">
        <f>B20*B22/B21</f>
        <v>0.00026326560518244153</v>
      </c>
      <c r="C23" s="2" t="s">
        <v>20</v>
      </c>
    </row>
    <row r="24" spans="1:3" ht="12.75">
      <c r="A24" t="s">
        <v>21</v>
      </c>
      <c r="B24">
        <v>2.1E-05</v>
      </c>
      <c r="C24" s="2" t="s">
        <v>22</v>
      </c>
    </row>
    <row r="25" spans="1:2" ht="12.75">
      <c r="A25" t="s">
        <v>23</v>
      </c>
      <c r="B25">
        <f>B24*F20</f>
        <v>0.6174</v>
      </c>
    </row>
    <row r="28" ht="15">
      <c r="B28" s="2" t="s">
        <v>24</v>
      </c>
    </row>
    <row r="29" spans="1:7" ht="15">
      <c r="A29" t="s">
        <v>25</v>
      </c>
      <c r="G29" t="s">
        <v>26</v>
      </c>
    </row>
    <row r="30" spans="1:7" ht="12.75">
      <c r="A30">
        <v>-0.022645</v>
      </c>
      <c r="B30">
        <v>0.9998810966</v>
      </c>
      <c r="C30">
        <v>-0.01336332</v>
      </c>
      <c r="D30">
        <v>0.007695083</v>
      </c>
      <c r="E30">
        <f>A30*B30+A31*C30+A32*D30</f>
        <v>-0.023531483235877</v>
      </c>
      <c r="F30">
        <f>E30*$F$20</f>
        <v>-691.8256071347838</v>
      </c>
      <c r="G30">
        <f>F30+B13</f>
        <v>4450876.180792865</v>
      </c>
    </row>
    <row r="31" spans="1:7" ht="12.75">
      <c r="A31">
        <v>-0.021121</v>
      </c>
      <c r="B31">
        <v>0.0132803421</v>
      </c>
      <c r="C31">
        <v>0.9998541832</v>
      </c>
      <c r="D31">
        <v>0.010735215</v>
      </c>
      <c r="E31">
        <f>A30*B31+A31*C31+A32*D31</f>
        <v>-0.0230528753296717</v>
      </c>
      <c r="F31">
        <f>E31*$F$20</f>
        <v>-677.754534692348</v>
      </c>
      <c r="G31">
        <f>F31+B14</f>
        <v>5477887.6012653075</v>
      </c>
    </row>
    <row r="32" spans="1:7" ht="12.75">
      <c r="A32">
        <v>-0.15223</v>
      </c>
      <c r="B32">
        <v>0.007837419</v>
      </c>
      <c r="C32" s="1">
        <v>-0.0106317452</v>
      </c>
      <c r="D32" s="1">
        <v>0.9999127666</v>
      </c>
      <c r="E32">
        <f>A30*B32+A31*C32+A32*D32</f>
        <v>-0.1521696457224038</v>
      </c>
      <c r="F32">
        <f>E32*$F$20</f>
        <v>-4473.787584238672</v>
      </c>
      <c r="G32">
        <f>F32+B15</f>
        <v>569.1086157613281</v>
      </c>
    </row>
    <row r="33" spans="3:4" ht="12.75">
      <c r="C33" s="1"/>
      <c r="D33" s="1"/>
    </row>
    <row r="34" spans="1:7" ht="12.75">
      <c r="A34">
        <v>-0.021121</v>
      </c>
      <c r="B34">
        <v>0.9998810966</v>
      </c>
      <c r="C34">
        <v>-0.01336332</v>
      </c>
      <c r="D34">
        <v>0.007695083</v>
      </c>
      <c r="E34">
        <f>A34*B34+A35*C34+A36*D34</f>
        <v>-0.0216729400052986</v>
      </c>
      <c r="F34">
        <f>E34*$F$21</f>
        <v>-650.188200158958</v>
      </c>
      <c r="G34">
        <f>F34+B13</f>
        <v>4450917.818199841</v>
      </c>
    </row>
    <row r="35" spans="1:7" ht="12.75">
      <c r="A35">
        <v>-0.046169</v>
      </c>
      <c r="B35">
        <v>0.0132803421</v>
      </c>
      <c r="C35">
        <v>0.9998541832</v>
      </c>
      <c r="D35">
        <v>0.010735215</v>
      </c>
      <c r="E35">
        <f>A34*B35+A35*C35+A36*D35</f>
        <v>-0.0480769836691049</v>
      </c>
      <c r="F35">
        <f>E35*$F$21</f>
        <v>-1442.309510073147</v>
      </c>
      <c r="G35">
        <f>F35+B14</f>
        <v>5477123.046289927</v>
      </c>
    </row>
    <row r="36" spans="1:7" ht="12.75">
      <c r="A36">
        <v>-0.15223</v>
      </c>
      <c r="B36">
        <v>0.007837419</v>
      </c>
      <c r="C36" s="1">
        <v>-0.0106317452</v>
      </c>
      <c r="D36" s="1">
        <v>0.9999127666</v>
      </c>
      <c r="E36">
        <f>A34*B36+A35*C36+A36*D36</f>
        <v>-0.1518913975420782</v>
      </c>
      <c r="F36">
        <f>E36*$F$21</f>
        <v>-4556.741926262346</v>
      </c>
      <c r="G36">
        <f>F36+B15</f>
        <v>486.15427373765397</v>
      </c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2:5" ht="15">
      <c r="B40" s="2" t="s">
        <v>27</v>
      </c>
      <c r="D40" s="1"/>
      <c r="E40" s="1"/>
    </row>
    <row r="41" spans="2:5" ht="15">
      <c r="B41" s="2" t="s">
        <v>28</v>
      </c>
      <c r="D41" s="1"/>
      <c r="E41" s="1"/>
    </row>
    <row r="42" spans="2:5" ht="12.75">
      <c r="B42" s="2"/>
      <c r="D42" s="1"/>
      <c r="E42" s="1"/>
    </row>
    <row r="43" spans="1:2" ht="12.75">
      <c r="A43" t="s">
        <v>29</v>
      </c>
      <c r="B43" t="s">
        <v>30</v>
      </c>
    </row>
    <row r="44" spans="1:8" ht="18" customHeight="1">
      <c r="A44">
        <v>4450876.180792865</v>
      </c>
      <c r="B44">
        <f>A44-$B$13</f>
        <v>-691.8256071349606</v>
      </c>
      <c r="C44">
        <v>0.9998810966</v>
      </c>
      <c r="D44">
        <v>0.0132803421</v>
      </c>
      <c r="E44">
        <v>0.007837419</v>
      </c>
      <c r="F44">
        <f>B44*C44+B45*D44+B46*E44</f>
        <v>-735.8071066132842</v>
      </c>
      <c r="G44" t="s">
        <v>31</v>
      </c>
      <c r="H44">
        <f>$A$32*F44/F46</f>
        <v>-0.024969236586156855</v>
      </c>
    </row>
    <row r="45" spans="1:8" ht="12.75">
      <c r="A45">
        <v>5477887.6012653075</v>
      </c>
      <c r="B45">
        <f>A45-$B$14</f>
        <v>-677.7545346925035</v>
      </c>
      <c r="C45">
        <v>-0.01336332</v>
      </c>
      <c r="D45">
        <v>0.9998541832</v>
      </c>
      <c r="E45" s="1">
        <v>-0.0106317452</v>
      </c>
      <c r="F45">
        <f>B44*C45+B45*D45+B46*E45</f>
        <v>-620.8464500481813</v>
      </c>
      <c r="G45" t="s">
        <v>12</v>
      </c>
      <c r="H45">
        <f>$A$32*F45/F46</f>
        <v>-0.021068105697266692</v>
      </c>
    </row>
    <row r="46" spans="1:6" ht="12.75">
      <c r="A46">
        <v>569.1086157613281</v>
      </c>
      <c r="B46">
        <f>A46-$B$15</f>
        <v>-4473.787584238672</v>
      </c>
      <c r="C46">
        <v>0.007695083</v>
      </c>
      <c r="D46">
        <v>0.010735215</v>
      </c>
      <c r="E46" s="1">
        <v>0.9999127666</v>
      </c>
      <c r="F46">
        <f>B44*C46+B45*D46+B46*E46</f>
        <v>-4485.996816652399</v>
      </c>
    </row>
    <row r="49" spans="1:2" ht="12.75">
      <c r="A49" t="s">
        <v>29</v>
      </c>
      <c r="B49" t="s">
        <v>30</v>
      </c>
    </row>
    <row r="50" spans="1:8" ht="18" customHeight="1">
      <c r="A50">
        <v>4450917.818199841</v>
      </c>
      <c r="B50">
        <f>A50-$B$13</f>
        <v>-650.1882001589984</v>
      </c>
      <c r="C50">
        <v>0.9998810966</v>
      </c>
      <c r="D50">
        <v>0.0132803421</v>
      </c>
      <c r="E50">
        <v>0.007837419</v>
      </c>
      <c r="F50">
        <f>B50*C50+B51*D50+B52*E50</f>
        <v>-704.9783500301935</v>
      </c>
      <c r="G50" t="s">
        <v>31</v>
      </c>
      <c r="H50">
        <f>$A$32*F50/F52</f>
        <v>-0.023448287686477498</v>
      </c>
    </row>
    <row r="51" spans="1:8" ht="12.75">
      <c r="A51">
        <v>5477123.046289927</v>
      </c>
      <c r="B51">
        <f>A51-$B$14</f>
        <v>-1442.3095100726932</v>
      </c>
      <c r="C51">
        <v>-0.01336332</v>
      </c>
      <c r="D51">
        <v>0.9998541832</v>
      </c>
      <c r="E51" s="1">
        <v>-0.0106317452</v>
      </c>
      <c r="F51">
        <f>B50*C51+B51*D51+B52*E51</f>
        <v>-1384.9644050341976</v>
      </c>
      <c r="G51" t="s">
        <v>12</v>
      </c>
      <c r="H51">
        <f>$A$32*F51/F52</f>
        <v>-0.04606530654931763</v>
      </c>
    </row>
    <row r="52" spans="1:6" ht="12.75">
      <c r="A52">
        <v>486.15427373765397</v>
      </c>
      <c r="B52">
        <f>A52-$B$15</f>
        <v>-4556.741926262346</v>
      </c>
      <c r="C52">
        <v>0.007695083</v>
      </c>
      <c r="D52">
        <v>0.010735215</v>
      </c>
      <c r="E52" s="1">
        <v>0.9999127666</v>
      </c>
      <c r="F52">
        <f>B50*C52+B51*D52+B52*E52</f>
        <v>-4576.831181024215</v>
      </c>
    </row>
    <row r="56" spans="1:2" ht="12.75">
      <c r="A56" t="s">
        <v>29</v>
      </c>
      <c r="B56" t="s">
        <v>30</v>
      </c>
    </row>
    <row r="57" spans="1:8" ht="18" customHeight="1">
      <c r="A57">
        <v>4450175</v>
      </c>
      <c r="B57">
        <f>A57-$B$13</f>
        <v>-1393.006400000304</v>
      </c>
      <c r="C57">
        <v>0.9998810966</v>
      </c>
      <c r="D57">
        <v>0.0132803421</v>
      </c>
      <c r="E57">
        <v>0.007837419</v>
      </c>
      <c r="F57">
        <f>B57*C57+B58*D57+B59*E57</f>
        <v>-1418.8212197709495</v>
      </c>
      <c r="G57" t="s">
        <v>31</v>
      </c>
      <c r="H57">
        <f>$A$32*F57/F59</f>
        <v>-0.05085201959564466</v>
      </c>
    </row>
    <row r="58" spans="1:8" ht="12.75">
      <c r="A58">
        <v>5479113</v>
      </c>
      <c r="B58">
        <f>A58-$B$14</f>
        <v>547.6441999999806</v>
      </c>
      <c r="C58">
        <v>-0.01336332</v>
      </c>
      <c r="D58">
        <v>0.9998541832</v>
      </c>
      <c r="E58" s="1">
        <v>-0.0106317452</v>
      </c>
      <c r="F58">
        <f>B57*C58+B58*D58+B59*E58</f>
        <v>611.2889258688984</v>
      </c>
      <c r="G58" t="s">
        <v>12</v>
      </c>
      <c r="H58">
        <f>$A$32*F58/F59</f>
        <v>0.021909227183608177</v>
      </c>
    </row>
    <row r="59" spans="1:6" ht="12.75">
      <c r="A59">
        <v>800</v>
      </c>
      <c r="B59">
        <f>A59-$B$15</f>
        <v>-4242.8962</v>
      </c>
      <c r="C59">
        <v>0.007695083</v>
      </c>
      <c r="D59">
        <v>0.010735215</v>
      </c>
      <c r="E59" s="1">
        <v>0.9999127666</v>
      </c>
      <c r="F59">
        <f>B57*C59+B58*D59+B59*E59</f>
        <v>-4247.366299375657</v>
      </c>
    </row>
    <row r="62" spans="1:2" ht="12.75">
      <c r="A62" t="s">
        <v>29</v>
      </c>
      <c r="B62" t="s">
        <v>30</v>
      </c>
    </row>
    <row r="63" spans="1:9" ht="18" customHeight="1">
      <c r="A63">
        <v>4450175.6</v>
      </c>
      <c r="B63">
        <f>A63-$B$13</f>
        <v>-1392.4064000006765</v>
      </c>
      <c r="C63">
        <v>0.9998810966</v>
      </c>
      <c r="D63">
        <v>0.0132803421</v>
      </c>
      <c r="E63">
        <v>0.007837419</v>
      </c>
      <c r="F63">
        <f>B63*C63+B64*D63+B65*E63</f>
        <v>-1420.572516813362</v>
      </c>
      <c r="G63" t="s">
        <v>31</v>
      </c>
      <c r="H63">
        <f>$A$32*F63/F65</f>
        <v>-0.047556146593819355</v>
      </c>
      <c r="I63">
        <f>H57-H63</f>
        <v>-0.0032958730018253016</v>
      </c>
    </row>
    <row r="64" spans="1:8" ht="12.75">
      <c r="A64">
        <v>5479113</v>
      </c>
      <c r="B64">
        <f>A64-$B$14</f>
        <v>547.6441999999806</v>
      </c>
      <c r="C64">
        <v>-0.01336332</v>
      </c>
      <c r="D64">
        <v>0.9998541832</v>
      </c>
      <c r="E64" s="1">
        <v>-0.0106317452</v>
      </c>
      <c r="F64">
        <f>B63*C64+B64*D64+B65*E64</f>
        <v>614.4704314369034</v>
      </c>
      <c r="G64" t="s">
        <v>12</v>
      </c>
      <c r="H64">
        <f>$A$32*F64/F65</f>
        <v>0.020570471108741033</v>
      </c>
    </row>
    <row r="65" spans="1:6" ht="12.75">
      <c r="A65">
        <v>500</v>
      </c>
      <c r="B65">
        <f>A65-$B$15</f>
        <v>-4542.8962</v>
      </c>
      <c r="C65">
        <v>0.007695083</v>
      </c>
      <c r="D65">
        <v>0.010735215</v>
      </c>
      <c r="E65" s="1">
        <v>0.9999127666</v>
      </c>
      <c r="F65">
        <f>B63*C65+B64*D65+B65*E65</f>
        <v>-4547.33551230586</v>
      </c>
    </row>
    <row r="67" spans="1:2" ht="12.75">
      <c r="A67" t="s">
        <v>29</v>
      </c>
      <c r="B67" t="s">
        <v>30</v>
      </c>
    </row>
    <row r="68" spans="1:9" ht="18" customHeight="1">
      <c r="A68">
        <v>4450175</v>
      </c>
      <c r="B68">
        <f>A68-$B$13</f>
        <v>-1393.006400000304</v>
      </c>
      <c r="C68">
        <v>0.9998810966</v>
      </c>
      <c r="D68">
        <v>0.0132803421</v>
      </c>
      <c r="E68">
        <v>0.007837419</v>
      </c>
      <c r="F68">
        <f>B68*C68+B69*D68+B70*E68</f>
        <v>-1421.1724454709495</v>
      </c>
      <c r="G68" t="s">
        <v>31</v>
      </c>
      <c r="H68">
        <f>$A$32*F68/F70</f>
        <v>-0.0475761819480827</v>
      </c>
      <c r="I68">
        <f>H63-H68</f>
        <v>2.0035354263342464E-05</v>
      </c>
    </row>
    <row r="69" spans="1:8" ht="12.75">
      <c r="A69">
        <v>5479113</v>
      </c>
      <c r="B69">
        <f>A69-$B$14</f>
        <v>547.6441999999806</v>
      </c>
      <c r="C69">
        <v>-0.01336332</v>
      </c>
      <c r="D69">
        <v>0.9998541832</v>
      </c>
      <c r="E69" s="1">
        <v>-0.0106317452</v>
      </c>
      <c r="F69">
        <f>B68*C69+B69*D69+B70*E69</f>
        <v>614.4784494288984</v>
      </c>
      <c r="G69" t="s">
        <v>12</v>
      </c>
      <c r="H69">
        <f>$A$32*F69/F70</f>
        <v>0.02057071863894549</v>
      </c>
    </row>
    <row r="70" spans="1:6" ht="12.75">
      <c r="A70">
        <v>500</v>
      </c>
      <c r="B70">
        <f>A70-$B$15</f>
        <v>-4542.8962</v>
      </c>
      <c r="C70">
        <v>0.007695083</v>
      </c>
      <c r="D70">
        <v>0.010735215</v>
      </c>
      <c r="E70" s="1">
        <v>0.9999127666</v>
      </c>
      <c r="F70">
        <f>B68*C70+B69*D70+B70*E70</f>
        <v>-4547.340129355657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Hejmanowska</dc:creator>
  <cp:keywords/>
  <dc:description/>
  <cp:lastModifiedBy/>
  <dcterms:created xsi:type="dcterms:W3CDTF">2008-01-26T14:09:33Z</dcterms:created>
  <dcterms:modified xsi:type="dcterms:W3CDTF">2013-06-19T13:31:11Z</dcterms:modified>
  <cp:category/>
  <cp:version/>
  <cp:contentType/>
  <cp:contentStatus/>
</cp:coreProperties>
</file>